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5F638DC1-DB5A-43A6-8249-3A575CAE826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1 от 27.05.2020" sheetId="3" r:id="rId1"/>
    <sheet name="2021 от 30.09.2020" sheetId="4" r:id="rId2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7" i="3" l="1"/>
  <c r="T17" i="3"/>
  <c r="K17" i="3"/>
  <c r="N12" i="4"/>
  <c r="M12" i="4"/>
  <c r="S12" i="4"/>
  <c r="H8" i="4"/>
  <c r="G8" i="4"/>
  <c r="K5" i="4"/>
  <c r="K6" i="4"/>
  <c r="K7" i="4"/>
  <c r="K8" i="4"/>
  <c r="K9" i="4"/>
  <c r="K10" i="4"/>
  <c r="K11" i="4"/>
  <c r="D5" i="4"/>
  <c r="D6" i="4"/>
  <c r="D7" i="4"/>
  <c r="D8" i="4"/>
  <c r="D9" i="4"/>
  <c r="D10" i="4"/>
  <c r="D11" i="4"/>
  <c r="D12" i="4"/>
  <c r="E12" i="4"/>
  <c r="F5" i="4"/>
  <c r="F6" i="4"/>
  <c r="F7" i="4"/>
  <c r="F8" i="4"/>
  <c r="F9" i="4"/>
  <c r="F10" i="4"/>
  <c r="F11" i="4"/>
  <c r="F12" i="4"/>
  <c r="G5" i="4"/>
  <c r="G9" i="4"/>
  <c r="G11" i="4"/>
  <c r="G12" i="4"/>
  <c r="H6" i="4"/>
  <c r="H9" i="4"/>
  <c r="H10" i="4"/>
  <c r="H11" i="4"/>
  <c r="H12" i="4"/>
  <c r="I5" i="4"/>
  <c r="I6" i="4"/>
  <c r="I7" i="4"/>
  <c r="I8" i="4"/>
  <c r="I9" i="4"/>
  <c r="I10" i="4"/>
  <c r="I11" i="4"/>
  <c r="I13" i="4"/>
  <c r="I12" i="4"/>
  <c r="J5" i="4"/>
  <c r="J6" i="4"/>
  <c r="J7" i="4"/>
  <c r="J8" i="4"/>
  <c r="J9" i="4"/>
  <c r="J10" i="4"/>
  <c r="J11" i="4"/>
  <c r="J13" i="4"/>
  <c r="J12" i="4"/>
  <c r="K12" i="4"/>
  <c r="K13" i="4"/>
  <c r="T5" i="4"/>
  <c r="T6" i="4"/>
  <c r="T7" i="4"/>
  <c r="T8" i="4"/>
  <c r="T9" i="4"/>
  <c r="T10" i="4"/>
  <c r="T11" i="4"/>
  <c r="T13" i="4"/>
  <c r="U13" i="4"/>
  <c r="S5" i="4"/>
  <c r="S7" i="4"/>
  <c r="S10" i="4"/>
  <c r="S11" i="4"/>
  <c r="S13" i="4"/>
  <c r="R5" i="4"/>
  <c r="R6" i="4"/>
  <c r="R7" i="4"/>
  <c r="R8" i="4"/>
  <c r="R9" i="4"/>
  <c r="R10" i="4"/>
  <c r="R11" i="4"/>
  <c r="R12" i="4"/>
  <c r="R13" i="4"/>
  <c r="Q5" i="4"/>
  <c r="Q6" i="4"/>
  <c r="Q7" i="4"/>
  <c r="Q8" i="4"/>
  <c r="Q9" i="4"/>
  <c r="Q10" i="4"/>
  <c r="Q11" i="4"/>
  <c r="Q12" i="4"/>
  <c r="Q13" i="4"/>
  <c r="P5" i="4"/>
  <c r="P6" i="4"/>
  <c r="P7" i="4"/>
  <c r="P8" i="4"/>
  <c r="P9" i="4"/>
  <c r="P10" i="4"/>
  <c r="P11" i="4"/>
  <c r="P12" i="4"/>
  <c r="P13" i="4"/>
  <c r="O5" i="4"/>
  <c r="O6" i="4"/>
  <c r="O7" i="4"/>
  <c r="O8" i="4"/>
  <c r="O9" i="4"/>
  <c r="O10" i="4"/>
  <c r="O11" i="4"/>
  <c r="O12" i="4"/>
  <c r="O13" i="4"/>
  <c r="N5" i="4"/>
  <c r="N6" i="4"/>
  <c r="N7" i="4"/>
  <c r="N8" i="4"/>
  <c r="N9" i="4"/>
  <c r="N10" i="4"/>
  <c r="N11" i="4"/>
  <c r="N13" i="4"/>
  <c r="M5" i="4"/>
  <c r="M11" i="4"/>
  <c r="M13" i="4"/>
  <c r="H13" i="4"/>
  <c r="G13" i="4"/>
  <c r="F13" i="4"/>
  <c r="D13" i="4"/>
  <c r="E13" i="4"/>
  <c r="T12" i="4"/>
  <c r="U12" i="4"/>
  <c r="U11" i="4"/>
  <c r="E11" i="4"/>
  <c r="U10" i="4"/>
  <c r="E10" i="4"/>
  <c r="U9" i="4"/>
  <c r="E9" i="4"/>
  <c r="U8" i="4"/>
  <c r="E8" i="4"/>
  <c r="U7" i="4"/>
  <c r="E7" i="4"/>
  <c r="U6" i="4"/>
  <c r="E6" i="4"/>
  <c r="U5" i="4"/>
  <c r="E5" i="4"/>
  <c r="U13" i="3"/>
  <c r="R13" i="3"/>
  <c r="Q13" i="3"/>
  <c r="P13" i="3"/>
  <c r="O13" i="3"/>
  <c r="N13" i="3"/>
  <c r="S13" i="3"/>
  <c r="M13" i="3"/>
  <c r="S11" i="3"/>
  <c r="R12" i="3"/>
  <c r="Q12" i="3"/>
  <c r="P12" i="3"/>
  <c r="O12" i="3"/>
  <c r="T11" i="3"/>
  <c r="R11" i="3"/>
  <c r="Q11" i="3"/>
  <c r="P11" i="3"/>
  <c r="O11" i="3"/>
  <c r="N11" i="3"/>
  <c r="M11" i="3"/>
  <c r="S10" i="3"/>
  <c r="M10" i="3"/>
  <c r="R10" i="3"/>
  <c r="Q10" i="3"/>
  <c r="P10" i="3"/>
  <c r="O10" i="3"/>
  <c r="N10" i="3"/>
  <c r="R9" i="3"/>
  <c r="Q9" i="3"/>
  <c r="P9" i="3"/>
  <c r="O9" i="3"/>
  <c r="N9" i="3"/>
  <c r="M8" i="3"/>
  <c r="R8" i="3"/>
  <c r="Q8" i="3"/>
  <c r="P8" i="3"/>
  <c r="O8" i="3"/>
  <c r="N8" i="3"/>
  <c r="S7" i="3"/>
  <c r="R7" i="3"/>
  <c r="Q7" i="3"/>
  <c r="P7" i="3"/>
  <c r="O7" i="3"/>
  <c r="N7" i="3"/>
  <c r="R6" i="3"/>
  <c r="Q6" i="3"/>
  <c r="P6" i="3"/>
  <c r="O6" i="3"/>
  <c r="N6" i="3"/>
  <c r="S5" i="3"/>
  <c r="M5" i="3"/>
  <c r="R5" i="3"/>
  <c r="Q5" i="3"/>
  <c r="P5" i="3"/>
  <c r="O5" i="3"/>
  <c r="N5" i="3"/>
  <c r="T10" i="3"/>
  <c r="T9" i="3"/>
  <c r="T8" i="3"/>
  <c r="T7" i="3"/>
  <c r="T6" i="3"/>
  <c r="T5" i="3"/>
  <c r="H12" i="3"/>
  <c r="H10" i="3"/>
  <c r="H9" i="3"/>
  <c r="H6" i="3"/>
  <c r="J10" i="3"/>
  <c r="J9" i="3"/>
  <c r="J8" i="3"/>
  <c r="J7" i="3"/>
  <c r="J6" i="3"/>
  <c r="I10" i="3"/>
  <c r="I9" i="3"/>
  <c r="I8" i="3"/>
  <c r="I7" i="3"/>
  <c r="I6" i="3"/>
  <c r="G10" i="3"/>
  <c r="G9" i="3"/>
  <c r="F10" i="3"/>
  <c r="F9" i="3"/>
  <c r="F8" i="3"/>
  <c r="F7" i="3"/>
  <c r="F6" i="3"/>
  <c r="E10" i="3"/>
  <c r="E9" i="3"/>
  <c r="E8" i="3"/>
  <c r="E7" i="3"/>
  <c r="E6" i="3"/>
  <c r="D10" i="3"/>
  <c r="D9" i="3"/>
  <c r="D8" i="3"/>
  <c r="D7" i="3"/>
  <c r="D6" i="3"/>
  <c r="K10" i="3"/>
  <c r="K9" i="3"/>
  <c r="K8" i="3"/>
  <c r="K7" i="3"/>
  <c r="K6" i="3"/>
  <c r="G5" i="3"/>
  <c r="J5" i="3"/>
  <c r="I5" i="3"/>
  <c r="F5" i="3"/>
  <c r="E5" i="3"/>
  <c r="D5" i="3"/>
  <c r="K5" i="3"/>
  <c r="U10" i="3"/>
  <c r="U9" i="3"/>
  <c r="U8" i="3"/>
  <c r="U7" i="3"/>
  <c r="U6" i="3"/>
  <c r="U5" i="3"/>
  <c r="H11" i="3"/>
  <c r="H13" i="3"/>
  <c r="T12" i="3"/>
  <c r="I11" i="3"/>
  <c r="I13" i="3"/>
  <c r="I12" i="3"/>
  <c r="T13" i="3"/>
  <c r="F11" i="3"/>
  <c r="F12" i="3"/>
  <c r="F13" i="3"/>
  <c r="D11" i="3"/>
  <c r="J11" i="3"/>
  <c r="J13" i="3"/>
  <c r="J12" i="3"/>
  <c r="G11" i="3"/>
  <c r="G12" i="3"/>
  <c r="D13" i="3"/>
  <c r="E13" i="3"/>
  <c r="E11" i="3"/>
  <c r="D12" i="3"/>
  <c r="G13" i="3"/>
  <c r="K11" i="3"/>
  <c r="E12" i="3"/>
  <c r="K12" i="3"/>
  <c r="U12" i="3"/>
  <c r="K13" i="3"/>
  <c r="U11" i="3"/>
</calcChain>
</file>

<file path=xl/sharedStrings.xml><?xml version="1.0" encoding="utf-8"?>
<sst xmlns="http://schemas.openxmlformats.org/spreadsheetml/2006/main" count="68" uniqueCount="32">
  <si>
    <t>м2</t>
  </si>
  <si>
    <t>предельный норматив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</si>
  <si>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</si>
  <si>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</si>
  <si>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</si>
  <si>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</si>
  <si>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</si>
  <si>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</si>
  <si>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</si>
  <si>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зимний период</t>
  </si>
  <si>
    <t>май</t>
  </si>
  <si>
    <t>июнь</t>
  </si>
  <si>
    <t xml:space="preserve"> июль</t>
  </si>
  <si>
    <t xml:space="preserve">август </t>
  </si>
  <si>
    <t>сентябрь</t>
  </si>
  <si>
    <t>итого зимний</t>
  </si>
  <si>
    <t>итого летний</t>
  </si>
  <si>
    <t>Летний период</t>
  </si>
  <si>
    <t>уборка проезжей части автомобильных дорог гр В</t>
  </si>
  <si>
    <t>уборка тротуаров класса I</t>
  </si>
  <si>
    <t>Итого без ндс</t>
  </si>
  <si>
    <t>Итого с ндс</t>
  </si>
  <si>
    <t>Наименоавание</t>
  </si>
  <si>
    <t>уборка проезжей части автомобильных дорог гр Г</t>
  </si>
  <si>
    <t>уборка проезжей части автомобильных дорог гр Д</t>
  </si>
  <si>
    <t>уборка тротуаров класса 2</t>
  </si>
  <si>
    <t>Заместитель начальника ОГХ МА МО г.Петергоф                                                                                                        О.В.Ковальчук</t>
  </si>
  <si>
    <t>ндс - 20 %</t>
  </si>
  <si>
    <t>всего за 2020 год</t>
  </si>
  <si>
    <t>уборка проезжей части автомобильных дорог гр Е</t>
  </si>
  <si>
    <t xml:space="preserve">         Расчет стоимости на выполнение работ по содержанию дорог в 2021 году  *                                                                                                                                                             Приложение №6</t>
  </si>
  <si>
    <t xml:space="preserve">         Расчет стоимости на выполнение работ по содержанию дорог в 2021 году  *                                                                                                                                                             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</si>
</sst>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1" fillId="2" borderId="2" xfId="0" applyNumberFormat="1" applyFont="1" applyFill="1" applyBorder="1" applyAlignment="1">
      <alignment vertical="justify"/>
    </xf>
    <xf numFmtId="2" fontId="2" fillId="2" borderId="11" xfId="0" applyNumberFormat="1" applyFont="1" applyFill="1" applyBorder="1" applyAlignment="1">
      <alignment vertical="justify"/>
    </xf>
    <xf numFmtId="2" fontId="2" fillId="2" borderId="12" xfId="0" applyNumberFormat="1" applyFont="1" applyFill="1" applyBorder="1" applyAlignment="1">
      <alignment vertical="justify"/>
    </xf>
    <xf numFmtId="2" fontId="2" fillId="2" borderId="2" xfId="0" applyNumberFormat="1" applyFont="1" applyFill="1" applyBorder="1" applyAlignment="1">
      <alignment vertical="justify"/>
    </xf>
    <xf numFmtId="1" fontId="1" fillId="2" borderId="16" xfId="0" applyNumberFormat="1" applyFont="1" applyFill="1" applyBorder="1" applyAlignment="1">
      <alignment vertical="justify"/>
    </xf>
    <xf numFmtId="2" fontId="1" fillId="2" borderId="17" xfId="0" applyNumberFormat="1" applyFont="1" applyFill="1" applyBorder="1" applyAlignment="1">
      <alignment vertical="justify"/>
    </xf>
    <xf numFmtId="2" fontId="1" fillId="2" borderId="20" xfId="0" applyNumberFormat="1" applyFont="1" applyFill="1" applyBorder="1" applyAlignment="1">
      <alignment vertical="justify"/>
    </xf>
    <xf numFmtId="1" fontId="1" fillId="2" borderId="1" xfId="0" applyNumberFormat="1" applyFont="1" applyFill="1" applyBorder="1" applyAlignment="1">
      <alignment vertical="justify"/>
    </xf>
    <xf numFmtId="2" fontId="1" fillId="2" borderId="7" xfId="0" applyNumberFormat="1" applyFont="1" applyFill="1" applyBorder="1" applyAlignment="1">
      <alignment vertical="justify"/>
    </xf>
    <xf numFmtId="2" fontId="1" fillId="2" borderId="3" xfId="0" applyNumberFormat="1" applyFont="1" applyFill="1" applyBorder="1" applyAlignment="1">
      <alignment vertical="justify"/>
    </xf>
    <xf numFmtId="2" fontId="1" fillId="2" borderId="11" xfId="0" applyNumberFormat="1" applyFont="1" applyFill="1" applyBorder="1" applyAlignment="1">
      <alignment vertical="justify"/>
    </xf>
    <xf numFmtId="2" fontId="1" fillId="2" borderId="12" xfId="0" applyNumberFormat="1" applyFont="1" applyFill="1" applyBorder="1" applyAlignment="1">
      <alignment vertical="justify"/>
    </xf>
    <xf numFmtId="0" fontId="4" fillId="0" borderId="0" xfId="0" applyFont="1"/>
    <xf numFmtId="0" fontId="1" fillId="2" borderId="2" xfId="0" applyFont="1" applyFill="1" applyBorder="1" applyAlignment="1">
      <alignment vertical="justify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5" fillId="2" borderId="6" xfId="0" applyFont="1" applyFill="1" applyBorder="1" applyAlignment="1">
      <alignment vertical="justify"/>
    </xf>
    <xf numFmtId="0" fontId="5" fillId="2" borderId="8" xfId="0" applyFont="1" applyFill="1" applyBorder="1" applyAlignment="1">
      <alignment vertical="justify"/>
    </xf>
    <xf numFmtId="0" fontId="5" fillId="2" borderId="10" xfId="0" applyFont="1" applyFill="1" applyBorder="1" applyAlignment="1">
      <alignment vertical="justify"/>
    </xf>
    <xf numFmtId="0" fontId="2" fillId="2" borderId="10" xfId="0" applyFont="1" applyFill="1" applyBorder="1" applyAlignment="1">
      <alignment vertical="justify"/>
    </xf>
    <xf numFmtId="2" fontId="4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4" fontId="3" fillId="0" borderId="0" xfId="0" applyNumberFormat="1" applyFont="1"/>
    <xf numFmtId="4" fontId="4" fillId="0" borderId="0" xfId="0" applyNumberFormat="1" applyFont="1" applyAlignment="1">
      <alignment horizontal="right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left"/>
    </xf>
    <xf numFmtId="4" fontId="1" fillId="2" borderId="18" xfId="0" applyNumberFormat="1" applyFont="1" applyFill="1" applyBorder="1" applyAlignment="1">
      <alignment vertical="justify"/>
    </xf>
    <xf numFmtId="4" fontId="1" fillId="2" borderId="16" xfId="0" applyNumberFormat="1" applyFont="1" applyFill="1" applyBorder="1" applyAlignment="1">
      <alignment vertical="justify"/>
    </xf>
    <xf numFmtId="4" fontId="1" fillId="2" borderId="19" xfId="0" applyNumberFormat="1" applyFont="1" applyFill="1" applyBorder="1" applyAlignment="1">
      <alignment vertical="justify"/>
    </xf>
    <xf numFmtId="4" fontId="1" fillId="2" borderId="20" xfId="0" applyNumberFormat="1" applyFont="1" applyFill="1" applyBorder="1" applyAlignment="1">
      <alignment vertical="justify"/>
    </xf>
    <xf numFmtId="4" fontId="1" fillId="2" borderId="13" xfId="0" applyNumberFormat="1" applyFont="1" applyFill="1" applyBorder="1" applyAlignment="1">
      <alignment vertical="justify"/>
    </xf>
    <xf numFmtId="4" fontId="1" fillId="2" borderId="11" xfId="0" applyNumberFormat="1" applyFont="1" applyFill="1" applyBorder="1" applyAlignment="1">
      <alignment vertical="justify"/>
    </xf>
    <xf numFmtId="4" fontId="1" fillId="2" borderId="14" xfId="0" applyNumberFormat="1" applyFont="1" applyFill="1" applyBorder="1" applyAlignment="1">
      <alignment vertical="justify"/>
    </xf>
    <xf numFmtId="4" fontId="1" fillId="2" borderId="2" xfId="0" applyNumberFormat="1" applyFont="1" applyFill="1" applyBorder="1" applyAlignment="1">
      <alignment vertical="justify"/>
    </xf>
    <xf numFmtId="4" fontId="2" fillId="2" borderId="13" xfId="0" applyNumberFormat="1" applyFont="1" applyFill="1" applyBorder="1" applyAlignment="1">
      <alignment vertical="justify"/>
    </xf>
    <xf numFmtId="4" fontId="2" fillId="2" borderId="11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4" fontId="1" fillId="2" borderId="29" xfId="0" applyNumberFormat="1" applyFont="1" applyFill="1" applyBorder="1" applyAlignment="1">
      <alignment vertical="justify"/>
    </xf>
    <xf numFmtId="4" fontId="1" fillId="2" borderId="26" xfId="0" applyNumberFormat="1" applyFont="1" applyFill="1" applyBorder="1" applyAlignment="1">
      <alignment vertical="justify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justify"/>
    </xf>
    <xf numFmtId="0" fontId="1" fillId="2" borderId="21" xfId="0" applyFont="1" applyFill="1" applyBorder="1" applyAlignment="1">
      <alignment horizontal="center" vertical="justify"/>
    </xf>
    <xf numFmtId="0" fontId="1" fillId="2" borderId="5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justify"/>
    </xf>
    <xf numFmtId="0" fontId="1" fillId="2" borderId="15" xfId="0" applyFont="1" applyFill="1" applyBorder="1" applyAlignment="1">
      <alignment horizontal="center" vertical="justify"/>
    </xf>
    <xf numFmtId="0" fontId="1" fillId="2" borderId="26" xfId="0" applyFont="1" applyFill="1" applyBorder="1" applyAlignment="1">
      <alignment horizontal="center" vertical="justify"/>
    </xf>
    <xf numFmtId="0" fontId="1" fillId="2" borderId="25" xfId="0" applyFont="1" applyFill="1" applyBorder="1" applyAlignment="1">
      <alignment horizontal="center" vertical="justify"/>
    </xf>
    <xf numFmtId="0" fontId="1" fillId="2" borderId="9" xfId="0" applyFont="1" applyFill="1" applyBorder="1" applyAlignment="1">
      <alignment horizontal="center" vertical="justify"/>
    </xf>
    <xf numFmtId="0" fontId="1" fillId="2" borderId="30" xfId="0" applyFont="1" applyFill="1" applyBorder="1" applyAlignment="1">
      <alignment horizontal="center" vertical="justify"/>
    </xf>
    <xf numFmtId="0" fontId="1" fillId="2" borderId="27" xfId="0" applyFont="1" applyFill="1" applyBorder="1" applyAlignment="1">
      <alignment horizontal="center" vertical="justify"/>
    </xf>
    <xf numFmtId="0" fontId="1" fillId="2" borderId="28" xfId="0" applyFont="1" applyFill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ED3A-C73A-4457-BC5A-06300292BE77}">
  <dimension ref="A2:U32"/>
  <sheetViews>
    <sheetView topLeftCell="B4" zoomScale="95" zoomScaleNormal="95" workbookViewId="0">
      <selection activeCell="A2" sqref="A2:U13"/>
    </sheetView>
  </sheetViews>
  <sheetFormatPr defaultColWidth="5" defaultRowHeight="12" x14ac:dyDescent="0.2"/>
  <cols>
    <col min="1" max="1" width="27.5703125" style="13" customWidth="1"/>
    <col min="2" max="2" width="6.42578125" style="13" customWidth="1"/>
    <col min="3" max="3" width="11.140625" style="13" customWidth="1"/>
    <col min="4" max="4" width="11.42578125" style="13" customWidth="1"/>
    <col min="5" max="5" width="11.7109375" style="13" customWidth="1"/>
    <col min="6" max="6" width="12.28515625" style="13" customWidth="1"/>
    <col min="7" max="7" width="11.85546875" style="13" customWidth="1"/>
    <col min="8" max="8" width="10.7109375" style="13" customWidth="1"/>
    <col min="9" max="10" width="10.42578125" style="13" customWidth="1"/>
    <col min="11" max="11" width="14.140625" style="13" customWidth="1"/>
    <col min="12" max="12" width="6.28515625" style="13" customWidth="1"/>
    <col min="13" max="13" width="10.28515625" style="13" customWidth="1"/>
    <col min="14" max="14" width="10.7109375" style="13" customWidth="1"/>
    <col min="15" max="15" width="10" style="13" customWidth="1"/>
    <col min="16" max="16" width="9.85546875" style="13" customWidth="1"/>
    <col min="17" max="17" width="10.28515625" style="13" customWidth="1"/>
    <col min="18" max="19" width="10.140625" style="13" customWidth="1"/>
    <col min="20" max="20" width="11" style="13" customWidth="1"/>
    <col min="21" max="21" width="12.140625" style="13" customWidth="1"/>
    <col min="22" max="16384" width="5" style="13"/>
  </cols>
  <sheetData>
    <row r="2" spans="1:21" ht="16.5" customHeight="1" thickBot="1" x14ac:dyDescent="0.25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7.25" customHeight="1" thickBot="1" x14ac:dyDescent="0.25">
      <c r="A3" s="50" t="s">
        <v>22</v>
      </c>
      <c r="B3" s="52" t="s">
        <v>0</v>
      </c>
      <c r="C3" s="54" t="s">
        <v>9</v>
      </c>
      <c r="D3" s="55"/>
      <c r="E3" s="55"/>
      <c r="F3" s="55"/>
      <c r="G3" s="55"/>
      <c r="H3" s="55"/>
      <c r="I3" s="55"/>
      <c r="J3" s="56"/>
      <c r="K3" s="57" t="s">
        <v>15</v>
      </c>
      <c r="L3" s="59" t="s">
        <v>17</v>
      </c>
      <c r="M3" s="55"/>
      <c r="N3" s="55"/>
      <c r="O3" s="55"/>
      <c r="P3" s="55"/>
      <c r="Q3" s="55"/>
      <c r="R3" s="55"/>
      <c r="S3" s="55"/>
      <c r="T3" s="57" t="s">
        <v>16</v>
      </c>
      <c r="U3" s="60" t="s">
        <v>28</v>
      </c>
    </row>
    <row r="4" spans="1:21" ht="39" customHeight="1" thickBot="1" x14ac:dyDescent="0.25">
      <c r="A4" s="51"/>
      <c r="B4" s="53"/>
      <c r="C4" s="14" t="s">
        <v>1</v>
      </c>
      <c r="D4" s="15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7" t="s">
        <v>8</v>
      </c>
      <c r="K4" s="58"/>
      <c r="L4" s="14" t="s">
        <v>1</v>
      </c>
      <c r="M4" s="15" t="s">
        <v>5</v>
      </c>
      <c r="N4" s="16" t="s">
        <v>10</v>
      </c>
      <c r="O4" s="16" t="s">
        <v>11</v>
      </c>
      <c r="P4" s="16" t="s">
        <v>12</v>
      </c>
      <c r="Q4" s="16" t="s">
        <v>13</v>
      </c>
      <c r="R4" s="16" t="s">
        <v>14</v>
      </c>
      <c r="S4" s="17" t="s">
        <v>6</v>
      </c>
      <c r="T4" s="58"/>
      <c r="U4" s="61"/>
    </row>
    <row r="5" spans="1:21" ht="30.75" customHeight="1" x14ac:dyDescent="0.2">
      <c r="A5" s="18" t="s">
        <v>18</v>
      </c>
      <c r="B5" s="5">
        <v>20190</v>
      </c>
      <c r="C5" s="6">
        <v>121.51</v>
      </c>
      <c r="D5" s="30">
        <f>SUM(K5/6)</f>
        <v>408881.15</v>
      </c>
      <c r="E5" s="30">
        <f>SUM(K5/6)</f>
        <v>408881.15</v>
      </c>
      <c r="F5" s="30">
        <f>SUM(K5/6)</f>
        <v>408881.15</v>
      </c>
      <c r="G5" s="31">
        <f>SUM(K5/6/2)</f>
        <v>204440.58</v>
      </c>
      <c r="H5" s="31">
        <v>204440.57</v>
      </c>
      <c r="I5" s="31">
        <f>SUM(K5/6)</f>
        <v>408881.15</v>
      </c>
      <c r="J5" s="32">
        <f>SUM(K5/6)</f>
        <v>408881.15</v>
      </c>
      <c r="K5" s="33">
        <f>SUM(B5*C5)</f>
        <v>2453286.9</v>
      </c>
      <c r="L5" s="7">
        <v>60.58</v>
      </c>
      <c r="M5" s="30">
        <f>SUM(T5/6/2)</f>
        <v>101925.85</v>
      </c>
      <c r="N5" s="31">
        <f t="shared" ref="N5:N10" si="0">SUM(T5/6)</f>
        <v>203851.7</v>
      </c>
      <c r="O5" s="31">
        <f t="shared" ref="O5:O10" si="1">SUM(T5/6)</f>
        <v>203851.7</v>
      </c>
      <c r="P5" s="31">
        <f t="shared" ref="P5:P10" si="2">SUM(T5/6)</f>
        <v>203851.7</v>
      </c>
      <c r="Q5" s="31">
        <f t="shared" ref="Q5:Q10" si="3">SUM(T5/6)</f>
        <v>203851.7</v>
      </c>
      <c r="R5" s="31">
        <f t="shared" ref="R5:R10" si="4">SUM(T5/6)</f>
        <v>203851.7</v>
      </c>
      <c r="S5" s="31">
        <f>SUM(T5/6/2)</f>
        <v>101925.85</v>
      </c>
      <c r="T5" s="33">
        <f>SUM(B5*L5)</f>
        <v>1223110.2</v>
      </c>
      <c r="U5" s="41">
        <f t="shared" ref="U5:U13" si="5">SUM(K5+T5)</f>
        <v>3676397.1</v>
      </c>
    </row>
    <row r="6" spans="1:21" ht="28.5" customHeight="1" x14ac:dyDescent="0.2">
      <c r="A6" s="18" t="s">
        <v>23</v>
      </c>
      <c r="B6" s="8">
        <v>305360</v>
      </c>
      <c r="C6" s="9">
        <v>106.01</v>
      </c>
      <c r="D6" s="30">
        <f t="shared" ref="D6:D10" si="6">SUM(K6/6)</f>
        <v>5395202.2699999996</v>
      </c>
      <c r="E6" s="30">
        <f t="shared" ref="E6:E10" si="7">SUM(K6/6)</f>
        <v>5395202.2699999996</v>
      </c>
      <c r="F6" s="30">
        <f t="shared" ref="F6:F10" si="8">SUM(K6/6)</f>
        <v>5395202.2699999996</v>
      </c>
      <c r="G6" s="31">
        <v>2697601.12</v>
      </c>
      <c r="H6" s="31">
        <f>SUM(K6/6/2)</f>
        <v>2697601.13</v>
      </c>
      <c r="I6" s="31">
        <f t="shared" ref="I6:I10" si="9">SUM(K6/6)</f>
        <v>5395202.2699999996</v>
      </c>
      <c r="J6" s="32">
        <f t="shared" ref="J6:J10" si="10">SUM(K6/6)</f>
        <v>5395202.2699999996</v>
      </c>
      <c r="K6" s="33">
        <f t="shared" ref="K6:K10" si="11">SUM(B6*C6)</f>
        <v>32371213.600000001</v>
      </c>
      <c r="L6" s="10">
        <v>40.520000000000003</v>
      </c>
      <c r="M6" s="30">
        <v>1031098.92</v>
      </c>
      <c r="N6" s="31">
        <f t="shared" si="0"/>
        <v>2062197.87</v>
      </c>
      <c r="O6" s="31">
        <f t="shared" si="1"/>
        <v>2062197.87</v>
      </c>
      <c r="P6" s="31">
        <f t="shared" si="2"/>
        <v>2062197.87</v>
      </c>
      <c r="Q6" s="31">
        <f t="shared" si="3"/>
        <v>2062197.87</v>
      </c>
      <c r="R6" s="31">
        <f t="shared" si="4"/>
        <v>2062197.87</v>
      </c>
      <c r="S6" s="32">
        <v>1031098.93</v>
      </c>
      <c r="T6" s="33">
        <f t="shared" ref="T6:T10" si="12">SUM(B6*L6)</f>
        <v>12373187.199999999</v>
      </c>
      <c r="U6" s="41">
        <f t="shared" si="5"/>
        <v>44744400.799999997</v>
      </c>
    </row>
    <row r="7" spans="1:21" ht="30" customHeight="1" x14ac:dyDescent="0.2">
      <c r="A7" s="18" t="s">
        <v>24</v>
      </c>
      <c r="B7" s="8">
        <v>11615</v>
      </c>
      <c r="C7" s="9">
        <v>96.1</v>
      </c>
      <c r="D7" s="30">
        <f t="shared" si="6"/>
        <v>186033.58</v>
      </c>
      <c r="E7" s="30">
        <f t="shared" si="7"/>
        <v>186033.58</v>
      </c>
      <c r="F7" s="30">
        <f t="shared" si="8"/>
        <v>186033.58</v>
      </c>
      <c r="G7" s="31">
        <v>93016.8</v>
      </c>
      <c r="H7" s="31">
        <v>93016.8</v>
      </c>
      <c r="I7" s="31">
        <f t="shared" si="9"/>
        <v>186033.58</v>
      </c>
      <c r="J7" s="32">
        <f t="shared" si="10"/>
        <v>186033.58</v>
      </c>
      <c r="K7" s="33">
        <f t="shared" si="11"/>
        <v>1116201.5</v>
      </c>
      <c r="L7" s="10">
        <v>23.75</v>
      </c>
      <c r="M7" s="30">
        <v>22988.03</v>
      </c>
      <c r="N7" s="31">
        <f t="shared" si="0"/>
        <v>45976.04</v>
      </c>
      <c r="O7" s="31">
        <f t="shared" si="1"/>
        <v>45976.04</v>
      </c>
      <c r="P7" s="31">
        <f t="shared" si="2"/>
        <v>45976.04</v>
      </c>
      <c r="Q7" s="31">
        <f t="shared" si="3"/>
        <v>45976.04</v>
      </c>
      <c r="R7" s="31">
        <f t="shared" si="4"/>
        <v>45976.04</v>
      </c>
      <c r="S7" s="32">
        <f>SUM(T7/6/2)</f>
        <v>22988.02</v>
      </c>
      <c r="T7" s="33">
        <f t="shared" si="12"/>
        <v>275856.25</v>
      </c>
      <c r="U7" s="41">
        <f t="shared" si="5"/>
        <v>1392057.75</v>
      </c>
    </row>
    <row r="8" spans="1:21" ht="30" customHeight="1" x14ac:dyDescent="0.2">
      <c r="A8" s="18" t="s">
        <v>29</v>
      </c>
      <c r="B8" s="8">
        <v>1409</v>
      </c>
      <c r="C8" s="9">
        <v>176.78</v>
      </c>
      <c r="D8" s="30">
        <f t="shared" si="6"/>
        <v>41513.839999999997</v>
      </c>
      <c r="E8" s="30">
        <f t="shared" si="7"/>
        <v>41513.839999999997</v>
      </c>
      <c r="F8" s="30">
        <f t="shared" si="8"/>
        <v>41513.839999999997</v>
      </c>
      <c r="G8" s="31">
        <v>20756.91</v>
      </c>
      <c r="H8" s="31">
        <v>20756.91</v>
      </c>
      <c r="I8" s="31">
        <f t="shared" si="9"/>
        <v>41513.839999999997</v>
      </c>
      <c r="J8" s="32">
        <f t="shared" si="10"/>
        <v>41513.839999999997</v>
      </c>
      <c r="K8" s="33">
        <f t="shared" si="11"/>
        <v>249083.02</v>
      </c>
      <c r="L8" s="10">
        <v>68.72</v>
      </c>
      <c r="M8" s="30">
        <f>SUM(T8/6/2)</f>
        <v>8068.87</v>
      </c>
      <c r="N8" s="31">
        <f t="shared" si="0"/>
        <v>16137.75</v>
      </c>
      <c r="O8" s="31">
        <f t="shared" si="1"/>
        <v>16137.75</v>
      </c>
      <c r="P8" s="31">
        <f t="shared" si="2"/>
        <v>16137.75</v>
      </c>
      <c r="Q8" s="31">
        <f t="shared" si="3"/>
        <v>16137.75</v>
      </c>
      <c r="R8" s="31">
        <f t="shared" si="4"/>
        <v>16137.75</v>
      </c>
      <c r="S8" s="32">
        <v>8068.86</v>
      </c>
      <c r="T8" s="33">
        <f t="shared" si="12"/>
        <v>96826.48</v>
      </c>
      <c r="U8" s="41">
        <f t="shared" si="5"/>
        <v>345909.5</v>
      </c>
    </row>
    <row r="9" spans="1:21" ht="13.5" customHeight="1" x14ac:dyDescent="0.2">
      <c r="A9" s="19" t="s">
        <v>25</v>
      </c>
      <c r="B9" s="8">
        <v>20467</v>
      </c>
      <c r="C9" s="9">
        <v>196.45</v>
      </c>
      <c r="D9" s="30">
        <f t="shared" si="6"/>
        <v>670123.68999999994</v>
      </c>
      <c r="E9" s="30">
        <f t="shared" si="7"/>
        <v>670123.68999999994</v>
      </c>
      <c r="F9" s="30">
        <f t="shared" si="8"/>
        <v>670123.68999999994</v>
      </c>
      <c r="G9" s="31">
        <f t="shared" ref="G9:G10" si="13">SUM(K9/6/2)</f>
        <v>335061.84999999998</v>
      </c>
      <c r="H9" s="31">
        <f t="shared" ref="H9:H10" si="14">SUM(K9/6/2)</f>
        <v>335061.84999999998</v>
      </c>
      <c r="I9" s="31">
        <f t="shared" si="9"/>
        <v>670123.68999999994</v>
      </c>
      <c r="J9" s="32">
        <f t="shared" si="10"/>
        <v>670123.68999999994</v>
      </c>
      <c r="K9" s="33">
        <f t="shared" si="11"/>
        <v>4020742.15</v>
      </c>
      <c r="L9" s="10">
        <v>101.3</v>
      </c>
      <c r="M9" s="30">
        <v>172775.6</v>
      </c>
      <c r="N9" s="31">
        <f t="shared" si="0"/>
        <v>345551.18</v>
      </c>
      <c r="O9" s="31">
        <f t="shared" si="1"/>
        <v>345551.18</v>
      </c>
      <c r="P9" s="31">
        <f t="shared" si="2"/>
        <v>345551.18</v>
      </c>
      <c r="Q9" s="31">
        <f t="shared" si="3"/>
        <v>345551.18</v>
      </c>
      <c r="R9" s="31">
        <f t="shared" si="4"/>
        <v>345551.18</v>
      </c>
      <c r="S9" s="32">
        <v>172775.6</v>
      </c>
      <c r="T9" s="33">
        <f t="shared" si="12"/>
        <v>2073307.1</v>
      </c>
      <c r="U9" s="41">
        <f t="shared" si="5"/>
        <v>6094049.25</v>
      </c>
    </row>
    <row r="10" spans="1:21" ht="14.25" customHeight="1" thickBot="1" x14ac:dyDescent="0.25">
      <c r="A10" s="19" t="s">
        <v>19</v>
      </c>
      <c r="B10" s="8">
        <v>21332</v>
      </c>
      <c r="C10" s="9">
        <v>227.64</v>
      </c>
      <c r="D10" s="30">
        <f t="shared" si="6"/>
        <v>809336.08</v>
      </c>
      <c r="E10" s="30">
        <f t="shared" si="7"/>
        <v>809336.08</v>
      </c>
      <c r="F10" s="30">
        <f t="shared" si="8"/>
        <v>809336.08</v>
      </c>
      <c r="G10" s="31">
        <f t="shared" si="13"/>
        <v>404668.04</v>
      </c>
      <c r="H10" s="31">
        <f t="shared" si="14"/>
        <v>404668.04</v>
      </c>
      <c r="I10" s="31">
        <f t="shared" si="9"/>
        <v>809336.08</v>
      </c>
      <c r="J10" s="32">
        <f t="shared" si="10"/>
        <v>809336.08</v>
      </c>
      <c r="K10" s="33">
        <f t="shared" si="11"/>
        <v>4856016.4800000004</v>
      </c>
      <c r="L10" s="10">
        <v>149.07</v>
      </c>
      <c r="M10" s="30">
        <f>SUM(T10/6/2)</f>
        <v>264996.77</v>
      </c>
      <c r="N10" s="31">
        <f t="shared" si="0"/>
        <v>529993.54</v>
      </c>
      <c r="O10" s="31">
        <f t="shared" si="1"/>
        <v>529993.54</v>
      </c>
      <c r="P10" s="31">
        <f t="shared" si="2"/>
        <v>529993.54</v>
      </c>
      <c r="Q10" s="31">
        <f t="shared" si="3"/>
        <v>529993.54</v>
      </c>
      <c r="R10" s="31">
        <f t="shared" si="4"/>
        <v>529993.54</v>
      </c>
      <c r="S10" s="32">
        <f>SUM(T10/6/2)</f>
        <v>264996.77</v>
      </c>
      <c r="T10" s="33">
        <f t="shared" si="12"/>
        <v>3179961.24</v>
      </c>
      <c r="U10" s="41">
        <f t="shared" si="5"/>
        <v>8035977.7199999997</v>
      </c>
    </row>
    <row r="11" spans="1:21" ht="18" customHeight="1" thickBot="1" x14ac:dyDescent="0.25">
      <c r="A11" s="20" t="s">
        <v>20</v>
      </c>
      <c r="B11" s="11"/>
      <c r="C11" s="12"/>
      <c r="D11" s="34">
        <f>SUM(D5:D10)</f>
        <v>7511090.6100000003</v>
      </c>
      <c r="E11" s="35">
        <f>SUM(D11)</f>
        <v>7511090.6100000003</v>
      </c>
      <c r="F11" s="35">
        <f>F5+F6+F7+F8+F9+F10</f>
        <v>7511090.6100000003</v>
      </c>
      <c r="G11" s="35">
        <f>G5+G6+G7+G8+G9+G10</f>
        <v>3755545.3</v>
      </c>
      <c r="H11" s="35">
        <f>SUM(H5:H10)</f>
        <v>3755545.3</v>
      </c>
      <c r="I11" s="35">
        <f>SUM(I5:I10)</f>
        <v>7511090.6100000003</v>
      </c>
      <c r="J11" s="36">
        <f>SUM(J5:J10)</f>
        <v>7511090.6100000003</v>
      </c>
      <c r="K11" s="37">
        <f>K5+K6+K7+K8+K9+K10</f>
        <v>45066543.649999999</v>
      </c>
      <c r="L11" s="1"/>
      <c r="M11" s="34">
        <f t="shared" ref="M11:T11" si="15">SUM(M5:M10)</f>
        <v>1601854.04</v>
      </c>
      <c r="N11" s="34">
        <f t="shared" si="15"/>
        <v>3203708.08</v>
      </c>
      <c r="O11" s="34">
        <f t="shared" si="15"/>
        <v>3203708.08</v>
      </c>
      <c r="P11" s="34">
        <f t="shared" si="15"/>
        <v>3203708.08</v>
      </c>
      <c r="Q11" s="34">
        <f t="shared" si="15"/>
        <v>3203708.08</v>
      </c>
      <c r="R11" s="34">
        <f t="shared" si="15"/>
        <v>3203708.08</v>
      </c>
      <c r="S11" s="34">
        <f t="shared" si="15"/>
        <v>1601854.03</v>
      </c>
      <c r="T11" s="37">
        <f t="shared" si="15"/>
        <v>19222248.469999999</v>
      </c>
      <c r="U11" s="42">
        <f t="shared" si="5"/>
        <v>64288792.119999997</v>
      </c>
    </row>
    <row r="12" spans="1:21" ht="18" customHeight="1" thickBot="1" x14ac:dyDescent="0.25">
      <c r="A12" s="21" t="s">
        <v>27</v>
      </c>
      <c r="B12" s="2"/>
      <c r="C12" s="3"/>
      <c r="D12" s="38">
        <f>D11*0.2</f>
        <v>1502218.12</v>
      </c>
      <c r="E12" s="39">
        <f t="shared" ref="E12:E13" si="16">SUM(D12)</f>
        <v>1502218.12</v>
      </c>
      <c r="F12" s="39">
        <f>F11*0.2</f>
        <v>1502218.12</v>
      </c>
      <c r="G12" s="39">
        <f>G11*0.2</f>
        <v>751109.06</v>
      </c>
      <c r="H12" s="39">
        <f>H11*0.2</f>
        <v>751109.06</v>
      </c>
      <c r="I12" s="39">
        <f>SUM(I13-I11)</f>
        <v>1502218.12</v>
      </c>
      <c r="J12" s="39">
        <f>SUM(J13-J11)</f>
        <v>1502218.12</v>
      </c>
      <c r="K12" s="40">
        <f>D12+E12+F12+G12+H12+I12+J12</f>
        <v>9013308.7200000007</v>
      </c>
      <c r="L12" s="4"/>
      <c r="M12" s="38">
        <v>320370.8</v>
      </c>
      <c r="N12" s="38">
        <v>640741.61</v>
      </c>
      <c r="O12" s="38">
        <f t="shared" ref="O12:R12" si="17">O11*0.2</f>
        <v>640741.62</v>
      </c>
      <c r="P12" s="38">
        <f t="shared" si="17"/>
        <v>640741.62</v>
      </c>
      <c r="Q12" s="38">
        <f t="shared" si="17"/>
        <v>640741.62</v>
      </c>
      <c r="R12" s="38">
        <f t="shared" si="17"/>
        <v>640741.62</v>
      </c>
      <c r="S12" s="38">
        <v>320370.8</v>
      </c>
      <c r="T12" s="40">
        <f>T11*0.2</f>
        <v>3844449.69</v>
      </c>
      <c r="U12" s="38">
        <f t="shared" si="5"/>
        <v>12857758.41</v>
      </c>
    </row>
    <row r="13" spans="1:21" ht="22.5" customHeight="1" thickBot="1" x14ac:dyDescent="0.25">
      <c r="A13" s="20" t="s">
        <v>21</v>
      </c>
      <c r="B13" s="11"/>
      <c r="C13" s="12"/>
      <c r="D13" s="34">
        <f>D11*1.2</f>
        <v>9013308.7300000004</v>
      </c>
      <c r="E13" s="35">
        <f t="shared" si="16"/>
        <v>9013308.7300000004</v>
      </c>
      <c r="F13" s="35">
        <f t="shared" ref="F13:J13" si="18">F11*1.2</f>
        <v>9013308.7300000004</v>
      </c>
      <c r="G13" s="35">
        <f t="shared" si="18"/>
        <v>4506654.3600000003</v>
      </c>
      <c r="H13" s="35">
        <f t="shared" si="18"/>
        <v>4506654.3600000003</v>
      </c>
      <c r="I13" s="35">
        <f t="shared" si="18"/>
        <v>9013308.7300000004</v>
      </c>
      <c r="J13" s="35">
        <f t="shared" si="18"/>
        <v>9013308.7300000004</v>
      </c>
      <c r="K13" s="37">
        <f>SUM(K11:K12)</f>
        <v>54079852.369999997</v>
      </c>
      <c r="L13" s="1"/>
      <c r="M13" s="34">
        <f>SUM(M11:M12)</f>
        <v>1922224.84</v>
      </c>
      <c r="N13" s="34">
        <f t="shared" ref="N13:R13" si="19">SUM(N11:N12)</f>
        <v>3844449.69</v>
      </c>
      <c r="O13" s="34">
        <f t="shared" si="19"/>
        <v>3844449.7</v>
      </c>
      <c r="P13" s="34">
        <f t="shared" si="19"/>
        <v>3844449.7</v>
      </c>
      <c r="Q13" s="34">
        <f t="shared" si="19"/>
        <v>3844449.7</v>
      </c>
      <c r="R13" s="34">
        <f t="shared" si="19"/>
        <v>3844449.7</v>
      </c>
      <c r="S13" s="34">
        <f>SUM(S11:S12)</f>
        <v>1922224.83</v>
      </c>
      <c r="T13" s="37">
        <f>T11*1.2</f>
        <v>23066698.16</v>
      </c>
      <c r="U13" s="42">
        <f t="shared" si="5"/>
        <v>77146550.530000001</v>
      </c>
    </row>
    <row r="14" spans="1:21" ht="29.45" customHeight="1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>
        <v>52863911.869999997</v>
      </c>
      <c r="L15" s="28"/>
      <c r="M15" s="28"/>
      <c r="N15" s="28"/>
      <c r="O15" s="28"/>
      <c r="P15" s="28"/>
      <c r="Q15" s="28"/>
      <c r="R15" s="28"/>
      <c r="S15" s="28"/>
      <c r="T15" s="28">
        <v>21145722.5</v>
      </c>
      <c r="U15" s="28"/>
    </row>
    <row r="16" spans="1:2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45">
        <f>SUM(K13-K15)</f>
        <v>1215940.5</v>
      </c>
      <c r="L17" s="29"/>
      <c r="M17" s="29"/>
      <c r="N17" s="29"/>
      <c r="O17" s="29"/>
      <c r="P17" s="29"/>
      <c r="Q17" s="29"/>
      <c r="R17" s="29"/>
      <c r="S17" s="29"/>
      <c r="T17" s="27">
        <f>SUM(T13-T15)</f>
        <v>1920975.66</v>
      </c>
      <c r="U17" s="27">
        <f>SUM(K17+T17)</f>
        <v>3136916.16</v>
      </c>
    </row>
    <row r="18" spans="1:21" x14ac:dyDescent="0.2">
      <c r="A18" s="48" t="s">
        <v>26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T18" s="25"/>
      <c r="U18" s="25"/>
    </row>
    <row r="19" spans="1:21" x14ac:dyDescent="0.2">
      <c r="A19" s="22"/>
      <c r="M19" s="22"/>
      <c r="T19" s="25"/>
      <c r="U19" s="25"/>
    </row>
    <row r="20" spans="1:21" x14ac:dyDescent="0.2">
      <c r="A20" s="23"/>
      <c r="B20" s="23"/>
      <c r="C20" s="23"/>
      <c r="D20" s="23"/>
      <c r="E20" s="23"/>
      <c r="F20" s="23"/>
      <c r="G20" s="23"/>
      <c r="H20" s="23"/>
      <c r="O20" s="22"/>
      <c r="T20" s="25"/>
      <c r="U20" s="25"/>
    </row>
    <row r="21" spans="1:21" x14ac:dyDescent="0.2">
      <c r="A21" s="22"/>
      <c r="T21" s="26"/>
      <c r="U21" s="26"/>
    </row>
    <row r="22" spans="1:21" x14ac:dyDescent="0.2">
      <c r="A22" s="22"/>
    </row>
    <row r="23" spans="1:21" x14ac:dyDescent="0.2">
      <c r="A23" s="22"/>
      <c r="J23" s="24"/>
    </row>
    <row r="24" spans="1:21" x14ac:dyDescent="0.2">
      <c r="A24" s="22"/>
    </row>
    <row r="25" spans="1:21" x14ac:dyDescent="0.2">
      <c r="A25" s="22"/>
    </row>
    <row r="26" spans="1:21" x14ac:dyDescent="0.2">
      <c r="A26" s="22"/>
    </row>
    <row r="27" spans="1:21" x14ac:dyDescent="0.2">
      <c r="A27" s="22"/>
    </row>
    <row r="28" spans="1:21" x14ac:dyDescent="0.2">
      <c r="A28" s="22"/>
    </row>
    <row r="29" spans="1:21" x14ac:dyDescent="0.2">
      <c r="A29" s="22"/>
    </row>
    <row r="30" spans="1:21" x14ac:dyDescent="0.2">
      <c r="A30" s="22"/>
    </row>
    <row r="31" spans="1:21" x14ac:dyDescent="0.2">
      <c r="A31" s="22"/>
    </row>
    <row r="32" spans="1:21" x14ac:dyDescent="0.2">
      <c r="A32" s="22"/>
    </row>
  </sheetData>
  <mergeCells count="11">
    <mergeCell ref="A14:U14"/>
    <mergeCell ref="A16:U16"/>
    <mergeCell ref="A18:K18"/>
    <mergeCell ref="A2:U2"/>
    <mergeCell ref="A3:A4"/>
    <mergeCell ref="B3:B4"/>
    <mergeCell ref="C3:J3"/>
    <mergeCell ref="K3:K4"/>
    <mergeCell ref="L3:S3"/>
    <mergeCell ref="T3:T4"/>
    <mergeCell ref="U3:U4"/>
  </mergeCells>
  <pageMargins left="0.25" right="0.25" top="0.75" bottom="0.75" header="0.3" footer="0.3"/>
  <pageSetup paperSize="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78076-8C58-4C1C-BFDF-6796A32E3DD2}">
  <sheetPr>
    <tabColor rgb="FFFF0000"/>
  </sheetPr>
  <dimension ref="A2:U32"/>
  <sheetViews>
    <sheetView tabSelected="1" workbookViewId="0">
      <selection activeCell="P20" sqref="P20"/>
    </sheetView>
  </sheetViews>
  <sheetFormatPr defaultColWidth="5" defaultRowHeight="12" x14ac:dyDescent="0.2"/>
  <cols>
    <col min="1" max="1" width="25" style="13" customWidth="1"/>
    <col min="2" max="2" width="6.42578125" style="13" customWidth="1"/>
    <col min="3" max="3" width="5.7109375" style="13" customWidth="1"/>
    <col min="4" max="4" width="11.42578125" style="13" customWidth="1"/>
    <col min="5" max="5" width="11.7109375" style="13" customWidth="1"/>
    <col min="6" max="6" width="12.28515625" style="13" customWidth="1"/>
    <col min="7" max="7" width="11.85546875" style="13" customWidth="1"/>
    <col min="8" max="8" width="10.7109375" style="13" customWidth="1"/>
    <col min="9" max="10" width="10.42578125" style="13" customWidth="1"/>
    <col min="11" max="11" width="11" style="13" customWidth="1"/>
    <col min="12" max="12" width="6.28515625" style="13" customWidth="1"/>
    <col min="13" max="13" width="10.28515625" style="13" customWidth="1"/>
    <col min="14" max="14" width="10.7109375" style="13" customWidth="1"/>
    <col min="15" max="15" width="10" style="13" customWidth="1"/>
    <col min="16" max="16" width="9.85546875" style="13" customWidth="1"/>
    <col min="17" max="17" width="10.28515625" style="13" customWidth="1"/>
    <col min="18" max="19" width="10.140625" style="13" customWidth="1"/>
    <col min="20" max="20" width="11" style="13" customWidth="1"/>
    <col min="21" max="21" width="12.140625" style="13" customWidth="1"/>
    <col min="22" max="16384" width="5" style="13"/>
  </cols>
  <sheetData>
    <row r="2" spans="1:21" ht="16.5" customHeight="1" thickBot="1" x14ac:dyDescent="0.25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7.25" customHeight="1" thickBot="1" x14ac:dyDescent="0.25">
      <c r="A3" s="50" t="s">
        <v>22</v>
      </c>
      <c r="B3" s="52" t="s">
        <v>0</v>
      </c>
      <c r="C3" s="54" t="s">
        <v>9</v>
      </c>
      <c r="D3" s="55"/>
      <c r="E3" s="55"/>
      <c r="F3" s="55"/>
      <c r="G3" s="55"/>
      <c r="H3" s="55"/>
      <c r="I3" s="55"/>
      <c r="J3" s="56"/>
      <c r="K3" s="57" t="s">
        <v>15</v>
      </c>
      <c r="L3" s="59" t="s">
        <v>17</v>
      </c>
      <c r="M3" s="55"/>
      <c r="N3" s="55"/>
      <c r="O3" s="55"/>
      <c r="P3" s="55"/>
      <c r="Q3" s="55"/>
      <c r="R3" s="55"/>
      <c r="S3" s="55"/>
      <c r="T3" s="57" t="s">
        <v>16</v>
      </c>
      <c r="U3" s="60" t="s">
        <v>28</v>
      </c>
    </row>
    <row r="4" spans="1:21" ht="39" customHeight="1" thickBot="1" x14ac:dyDescent="0.25">
      <c r="A4" s="51"/>
      <c r="B4" s="53"/>
      <c r="C4" s="14" t="s">
        <v>1</v>
      </c>
      <c r="D4" s="15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7" t="s">
        <v>8</v>
      </c>
      <c r="K4" s="58"/>
      <c r="L4" s="14" t="s">
        <v>1</v>
      </c>
      <c r="M4" s="15" t="s">
        <v>5</v>
      </c>
      <c r="N4" s="16" t="s">
        <v>10</v>
      </c>
      <c r="O4" s="16" t="s">
        <v>11</v>
      </c>
      <c r="P4" s="16" t="s">
        <v>12</v>
      </c>
      <c r="Q4" s="16" t="s">
        <v>13</v>
      </c>
      <c r="R4" s="16" t="s">
        <v>14</v>
      </c>
      <c r="S4" s="17" t="s">
        <v>6</v>
      </c>
      <c r="T4" s="58"/>
      <c r="U4" s="61"/>
    </row>
    <row r="5" spans="1:21" ht="30.75" customHeight="1" x14ac:dyDescent="0.2">
      <c r="A5" s="18" t="s">
        <v>18</v>
      </c>
      <c r="B5" s="5">
        <v>20190</v>
      </c>
      <c r="C5" s="6">
        <v>121.51</v>
      </c>
      <c r="D5" s="30">
        <f>SUM(K5/6)</f>
        <v>408881.15</v>
      </c>
      <c r="E5" s="30">
        <f>SUM(K5/6)</f>
        <v>408881.15</v>
      </c>
      <c r="F5" s="30">
        <f>SUM(K5/6)</f>
        <v>408881.15</v>
      </c>
      <c r="G5" s="31">
        <f>SUM(K5/6/2)</f>
        <v>204440.58</v>
      </c>
      <c r="H5" s="31">
        <v>204440.57</v>
      </c>
      <c r="I5" s="31">
        <f>SUM(K5/6)</f>
        <v>408881.15</v>
      </c>
      <c r="J5" s="32">
        <f>SUM(K5/6)</f>
        <v>408881.15</v>
      </c>
      <c r="K5" s="33">
        <f>SUM(B5*C5)</f>
        <v>2453286.9</v>
      </c>
      <c r="L5" s="7">
        <v>60.58</v>
      </c>
      <c r="M5" s="30">
        <f>SUM(T5/6/2)</f>
        <v>101925.85</v>
      </c>
      <c r="N5" s="31">
        <f t="shared" ref="N5:N10" si="0">SUM(T5/6)</f>
        <v>203851.7</v>
      </c>
      <c r="O5" s="31">
        <f t="shared" ref="O5:O10" si="1">SUM(T5/6)</f>
        <v>203851.7</v>
      </c>
      <c r="P5" s="31">
        <f t="shared" ref="P5:P10" si="2">SUM(T5/6)</f>
        <v>203851.7</v>
      </c>
      <c r="Q5" s="31">
        <f t="shared" ref="Q5:Q10" si="3">SUM(T5/6)</f>
        <v>203851.7</v>
      </c>
      <c r="R5" s="31">
        <f t="shared" ref="R5:R10" si="4">SUM(T5/6)</f>
        <v>203851.7</v>
      </c>
      <c r="S5" s="31">
        <f>SUM(T5/6/2)</f>
        <v>101925.85</v>
      </c>
      <c r="T5" s="33">
        <f>SUM(B5*L5)</f>
        <v>1223110.2</v>
      </c>
      <c r="U5" s="41">
        <f t="shared" ref="U5:U13" si="5">SUM(K5+T5)</f>
        <v>3676397.1</v>
      </c>
    </row>
    <row r="6" spans="1:21" ht="28.5" customHeight="1" x14ac:dyDescent="0.2">
      <c r="A6" s="18" t="s">
        <v>23</v>
      </c>
      <c r="B6" s="8">
        <v>305360</v>
      </c>
      <c r="C6" s="9">
        <v>106.01</v>
      </c>
      <c r="D6" s="30">
        <f t="shared" ref="D6:D10" si="6">SUM(K6/6)</f>
        <v>5395202.2699999996</v>
      </c>
      <c r="E6" s="30">
        <f t="shared" ref="E6:E10" si="7">SUM(K6/6)</f>
        <v>5395202.2699999996</v>
      </c>
      <c r="F6" s="30">
        <f t="shared" ref="F6:F10" si="8">SUM(K6/6)</f>
        <v>5395202.2699999996</v>
      </c>
      <c r="G6" s="31">
        <v>2697601.12</v>
      </c>
      <c r="H6" s="31">
        <f>SUM(K6/6/2)</f>
        <v>2697601.13</v>
      </c>
      <c r="I6" s="31">
        <f t="shared" ref="I6:I10" si="9">SUM(K6/6)</f>
        <v>5395202.2699999996</v>
      </c>
      <c r="J6" s="32">
        <f t="shared" ref="J6:J10" si="10">SUM(K6/6)</f>
        <v>5395202.2699999996</v>
      </c>
      <c r="K6" s="33">
        <f t="shared" ref="K6:K10" si="11">SUM(B6*C6)</f>
        <v>32371213.600000001</v>
      </c>
      <c r="L6" s="10">
        <v>40.520000000000003</v>
      </c>
      <c r="M6" s="30">
        <v>1031098.92</v>
      </c>
      <c r="N6" s="31">
        <f t="shared" si="0"/>
        <v>2062197.87</v>
      </c>
      <c r="O6" s="31">
        <f t="shared" si="1"/>
        <v>2062197.87</v>
      </c>
      <c r="P6" s="31">
        <f t="shared" si="2"/>
        <v>2062197.87</v>
      </c>
      <c r="Q6" s="31">
        <f t="shared" si="3"/>
        <v>2062197.87</v>
      </c>
      <c r="R6" s="31">
        <f t="shared" si="4"/>
        <v>2062197.87</v>
      </c>
      <c r="S6" s="32">
        <v>1031098.93</v>
      </c>
      <c r="T6" s="33">
        <f t="shared" ref="T6:T10" si="12">SUM(B6*L6)</f>
        <v>12373187.199999999</v>
      </c>
      <c r="U6" s="41">
        <f t="shared" si="5"/>
        <v>44744400.799999997</v>
      </c>
    </row>
    <row r="7" spans="1:21" ht="30" customHeight="1" x14ac:dyDescent="0.2">
      <c r="A7" s="18" t="s">
        <v>24</v>
      </c>
      <c r="B7" s="8">
        <v>11615</v>
      </c>
      <c r="C7" s="9">
        <v>96.1</v>
      </c>
      <c r="D7" s="30">
        <f t="shared" si="6"/>
        <v>186033.58</v>
      </c>
      <c r="E7" s="30">
        <f t="shared" si="7"/>
        <v>186033.58</v>
      </c>
      <c r="F7" s="30">
        <f t="shared" si="8"/>
        <v>186033.58</v>
      </c>
      <c r="G7" s="31">
        <v>93016.8</v>
      </c>
      <c r="H7" s="31">
        <v>93016.8</v>
      </c>
      <c r="I7" s="31">
        <f t="shared" si="9"/>
        <v>186033.58</v>
      </c>
      <c r="J7" s="32">
        <f t="shared" si="10"/>
        <v>186033.58</v>
      </c>
      <c r="K7" s="33">
        <f t="shared" si="11"/>
        <v>1116201.5</v>
      </c>
      <c r="L7" s="10">
        <v>23.75</v>
      </c>
      <c r="M7" s="30">
        <v>22988.03</v>
      </c>
      <c r="N7" s="31">
        <f t="shared" si="0"/>
        <v>45976.04</v>
      </c>
      <c r="O7" s="31">
        <f t="shared" si="1"/>
        <v>45976.04</v>
      </c>
      <c r="P7" s="31">
        <f t="shared" si="2"/>
        <v>45976.04</v>
      </c>
      <c r="Q7" s="31">
        <f t="shared" si="3"/>
        <v>45976.04</v>
      </c>
      <c r="R7" s="31">
        <f t="shared" si="4"/>
        <v>45976.04</v>
      </c>
      <c r="S7" s="32">
        <f>SUM(T7/6/2)</f>
        <v>22988.02</v>
      </c>
      <c r="T7" s="33">
        <f t="shared" si="12"/>
        <v>275856.25</v>
      </c>
      <c r="U7" s="41">
        <f t="shared" si="5"/>
        <v>1392057.75</v>
      </c>
    </row>
    <row r="8" spans="1:21" ht="30" customHeight="1" x14ac:dyDescent="0.2">
      <c r="A8" s="18" t="s">
        <v>29</v>
      </c>
      <c r="B8" s="8">
        <v>1409</v>
      </c>
      <c r="C8" s="9">
        <v>227.64</v>
      </c>
      <c r="D8" s="30">
        <f t="shared" si="6"/>
        <v>53457.46</v>
      </c>
      <c r="E8" s="30">
        <f t="shared" si="7"/>
        <v>53457.46</v>
      </c>
      <c r="F8" s="30">
        <f t="shared" si="8"/>
        <v>53457.46</v>
      </c>
      <c r="G8" s="31">
        <f>SUM(K8/6/2)</f>
        <v>26728.73</v>
      </c>
      <c r="H8" s="31">
        <f>SUM(K8/6/2)</f>
        <v>26728.73</v>
      </c>
      <c r="I8" s="31">
        <f t="shared" si="9"/>
        <v>53457.46</v>
      </c>
      <c r="J8" s="32">
        <f t="shared" si="10"/>
        <v>53457.46</v>
      </c>
      <c r="K8" s="33">
        <f t="shared" si="11"/>
        <v>320744.76</v>
      </c>
      <c r="L8" s="10">
        <v>149.07</v>
      </c>
      <c r="M8" s="30">
        <v>17503.29</v>
      </c>
      <c r="N8" s="31">
        <f t="shared" si="0"/>
        <v>35006.61</v>
      </c>
      <c r="O8" s="31">
        <f t="shared" si="1"/>
        <v>35006.61</v>
      </c>
      <c r="P8" s="31">
        <f t="shared" si="2"/>
        <v>35006.61</v>
      </c>
      <c r="Q8" s="31">
        <f t="shared" si="3"/>
        <v>35006.61</v>
      </c>
      <c r="R8" s="31">
        <f t="shared" si="4"/>
        <v>35006.61</v>
      </c>
      <c r="S8" s="32">
        <v>17503.29</v>
      </c>
      <c r="T8" s="33">
        <f t="shared" si="12"/>
        <v>210039.63</v>
      </c>
      <c r="U8" s="41">
        <f t="shared" si="5"/>
        <v>530784.39</v>
      </c>
    </row>
    <row r="9" spans="1:21" ht="13.5" customHeight="1" x14ac:dyDescent="0.2">
      <c r="A9" s="19" t="s">
        <v>25</v>
      </c>
      <c r="B9" s="8">
        <v>20467</v>
      </c>
      <c r="C9" s="9">
        <v>196.45</v>
      </c>
      <c r="D9" s="30">
        <f t="shared" si="6"/>
        <v>670123.68999999994</v>
      </c>
      <c r="E9" s="30">
        <f t="shared" si="7"/>
        <v>670123.68999999994</v>
      </c>
      <c r="F9" s="30">
        <f t="shared" si="8"/>
        <v>670123.68999999994</v>
      </c>
      <c r="G9" s="31">
        <f t="shared" ref="G9" si="13">SUM(K9/6/2)</f>
        <v>335061.84999999998</v>
      </c>
      <c r="H9" s="31">
        <f t="shared" ref="H9:H10" si="14">SUM(K9/6/2)</f>
        <v>335061.84999999998</v>
      </c>
      <c r="I9" s="31">
        <f t="shared" si="9"/>
        <v>670123.68999999994</v>
      </c>
      <c r="J9" s="32">
        <f t="shared" si="10"/>
        <v>670123.68999999994</v>
      </c>
      <c r="K9" s="33">
        <f t="shared" si="11"/>
        <v>4020742.15</v>
      </c>
      <c r="L9" s="10">
        <v>101.3</v>
      </c>
      <c r="M9" s="30">
        <v>172775.6</v>
      </c>
      <c r="N9" s="31">
        <f t="shared" si="0"/>
        <v>345551.18</v>
      </c>
      <c r="O9" s="31">
        <f t="shared" si="1"/>
        <v>345551.18</v>
      </c>
      <c r="P9" s="31">
        <f t="shared" si="2"/>
        <v>345551.18</v>
      </c>
      <c r="Q9" s="31">
        <f t="shared" si="3"/>
        <v>345551.18</v>
      </c>
      <c r="R9" s="31">
        <f t="shared" si="4"/>
        <v>345551.18</v>
      </c>
      <c r="S9" s="32">
        <v>172775.6</v>
      </c>
      <c r="T9" s="33">
        <f t="shared" si="12"/>
        <v>2073307.1</v>
      </c>
      <c r="U9" s="41">
        <f t="shared" si="5"/>
        <v>6094049.25</v>
      </c>
    </row>
    <row r="10" spans="1:21" ht="14.25" customHeight="1" thickBot="1" x14ac:dyDescent="0.25">
      <c r="A10" s="19" t="s">
        <v>19</v>
      </c>
      <c r="B10" s="8">
        <v>21332</v>
      </c>
      <c r="C10" s="9">
        <v>176.78</v>
      </c>
      <c r="D10" s="30">
        <f t="shared" si="6"/>
        <v>628511.82999999996</v>
      </c>
      <c r="E10" s="30">
        <f t="shared" si="7"/>
        <v>628511.82999999996</v>
      </c>
      <c r="F10" s="30">
        <f t="shared" si="8"/>
        <v>628511.82999999996</v>
      </c>
      <c r="G10" s="31">
        <v>314255.90000000002</v>
      </c>
      <c r="H10" s="31">
        <f t="shared" si="14"/>
        <v>314255.90999999997</v>
      </c>
      <c r="I10" s="31">
        <f t="shared" si="9"/>
        <v>628511.82999999996</v>
      </c>
      <c r="J10" s="32">
        <f t="shared" si="10"/>
        <v>628511.82999999996</v>
      </c>
      <c r="K10" s="33">
        <f t="shared" si="11"/>
        <v>3771070.96</v>
      </c>
      <c r="L10" s="10">
        <v>68.72</v>
      </c>
      <c r="M10" s="30">
        <v>122161.24</v>
      </c>
      <c r="N10" s="31">
        <f t="shared" si="0"/>
        <v>244322.51</v>
      </c>
      <c r="O10" s="31">
        <f t="shared" si="1"/>
        <v>244322.51</v>
      </c>
      <c r="P10" s="31">
        <f t="shared" si="2"/>
        <v>244322.51</v>
      </c>
      <c r="Q10" s="31">
        <f t="shared" si="3"/>
        <v>244322.51</v>
      </c>
      <c r="R10" s="31">
        <f t="shared" si="4"/>
        <v>244322.51</v>
      </c>
      <c r="S10" s="32">
        <f>SUM(T10/6/2)</f>
        <v>122161.25</v>
      </c>
      <c r="T10" s="33">
        <f t="shared" si="12"/>
        <v>1465935.04</v>
      </c>
      <c r="U10" s="41">
        <f t="shared" si="5"/>
        <v>5237006</v>
      </c>
    </row>
    <row r="11" spans="1:21" ht="18" customHeight="1" thickBot="1" x14ac:dyDescent="0.25">
      <c r="A11" s="20" t="s">
        <v>20</v>
      </c>
      <c r="B11" s="11"/>
      <c r="C11" s="12"/>
      <c r="D11" s="34">
        <f>SUM(D5:D10)</f>
        <v>7342209.9800000004</v>
      </c>
      <c r="E11" s="35">
        <f>SUM(D11)</f>
        <v>7342209.9800000004</v>
      </c>
      <c r="F11" s="35">
        <f>F5+F6+F7+F8+F9+F10</f>
        <v>7342209.9800000004</v>
      </c>
      <c r="G11" s="35">
        <f>G5+G6+G7+G8+G9+G10</f>
        <v>3671104.98</v>
      </c>
      <c r="H11" s="35">
        <f>SUM(H5:H10)</f>
        <v>3671104.99</v>
      </c>
      <c r="I11" s="35">
        <f>SUM(I5:I10)</f>
        <v>7342209.9800000004</v>
      </c>
      <c r="J11" s="36">
        <f>SUM(J5:J10)</f>
        <v>7342209.9800000004</v>
      </c>
      <c r="K11" s="37">
        <f>K5+K6+K7+K8+K9+K10</f>
        <v>44053259.869999997</v>
      </c>
      <c r="L11" s="1"/>
      <c r="M11" s="34">
        <f t="shared" ref="M11:T11" si="15">SUM(M5:M10)</f>
        <v>1468452.93</v>
      </c>
      <c r="N11" s="34">
        <f t="shared" si="15"/>
        <v>2936905.91</v>
      </c>
      <c r="O11" s="34">
        <f t="shared" si="15"/>
        <v>2936905.91</v>
      </c>
      <c r="P11" s="34">
        <f t="shared" si="15"/>
        <v>2936905.91</v>
      </c>
      <c r="Q11" s="34">
        <f t="shared" si="15"/>
        <v>2936905.91</v>
      </c>
      <c r="R11" s="34">
        <f t="shared" si="15"/>
        <v>2936905.91</v>
      </c>
      <c r="S11" s="34">
        <f t="shared" si="15"/>
        <v>1468452.94</v>
      </c>
      <c r="T11" s="37">
        <f t="shared" si="15"/>
        <v>17621435.420000002</v>
      </c>
      <c r="U11" s="42">
        <f t="shared" si="5"/>
        <v>61674695.289999999</v>
      </c>
    </row>
    <row r="12" spans="1:21" ht="18" customHeight="1" thickBot="1" x14ac:dyDescent="0.25">
      <c r="A12" s="21" t="s">
        <v>27</v>
      </c>
      <c r="B12" s="2"/>
      <c r="C12" s="3"/>
      <c r="D12" s="38">
        <f>D11*0.2</f>
        <v>1468442</v>
      </c>
      <c r="E12" s="39">
        <f t="shared" ref="E12:E13" si="16">SUM(D12)</f>
        <v>1468442</v>
      </c>
      <c r="F12" s="39">
        <f>F11*0.2</f>
        <v>1468442</v>
      </c>
      <c r="G12" s="39">
        <f>G11*0.2</f>
        <v>734221</v>
      </c>
      <c r="H12" s="39">
        <f>H11*0.2</f>
        <v>734221</v>
      </c>
      <c r="I12" s="39">
        <f>SUM(I13-I11)</f>
        <v>1468442</v>
      </c>
      <c r="J12" s="39">
        <f>SUM(J13-J11)</f>
        <v>1468442</v>
      </c>
      <c r="K12" s="40">
        <f>D12+E12+F12+G12+H12+I12+J12</f>
        <v>8810652</v>
      </c>
      <c r="L12" s="4"/>
      <c r="M12" s="38">
        <f t="shared" ref="M12:S12" si="17">M11*0.2</f>
        <v>293690.59000000003</v>
      </c>
      <c r="N12" s="38">
        <f t="shared" si="17"/>
        <v>587381.18000000005</v>
      </c>
      <c r="O12" s="38">
        <f t="shared" si="17"/>
        <v>587381.18000000005</v>
      </c>
      <c r="P12" s="38">
        <f t="shared" si="17"/>
        <v>587381.18000000005</v>
      </c>
      <c r="Q12" s="38">
        <f t="shared" si="17"/>
        <v>587381.18000000005</v>
      </c>
      <c r="R12" s="38">
        <f t="shared" si="17"/>
        <v>587381.18000000005</v>
      </c>
      <c r="S12" s="38">
        <f t="shared" si="17"/>
        <v>293690.59000000003</v>
      </c>
      <c r="T12" s="40">
        <f>T11*0.2</f>
        <v>3524287.08</v>
      </c>
      <c r="U12" s="38">
        <f t="shared" si="5"/>
        <v>12334939.08</v>
      </c>
    </row>
    <row r="13" spans="1:21" ht="22.5" customHeight="1" thickBot="1" x14ac:dyDescent="0.25">
      <c r="A13" s="20" t="s">
        <v>21</v>
      </c>
      <c r="B13" s="11"/>
      <c r="C13" s="12"/>
      <c r="D13" s="34">
        <f>D11*1.2</f>
        <v>8810651.9800000004</v>
      </c>
      <c r="E13" s="35">
        <f t="shared" si="16"/>
        <v>8810651.9800000004</v>
      </c>
      <c r="F13" s="35">
        <f t="shared" ref="F13:J13" si="18">F11*1.2</f>
        <v>8810651.9800000004</v>
      </c>
      <c r="G13" s="35">
        <f t="shared" si="18"/>
        <v>4405325.9800000004</v>
      </c>
      <c r="H13" s="35">
        <f t="shared" si="18"/>
        <v>4405325.99</v>
      </c>
      <c r="I13" s="35">
        <f t="shared" si="18"/>
        <v>8810651.9800000004</v>
      </c>
      <c r="J13" s="35">
        <f t="shared" si="18"/>
        <v>8810651.9800000004</v>
      </c>
      <c r="K13" s="37">
        <f>SUM(K11:K12)</f>
        <v>52863911.869999997</v>
      </c>
      <c r="L13" s="1"/>
      <c r="M13" s="34">
        <f>SUM(M11:M12)</f>
        <v>1762143.52</v>
      </c>
      <c r="N13" s="34">
        <f t="shared" ref="N13:R13" si="19">SUM(N11:N12)</f>
        <v>3524287.09</v>
      </c>
      <c r="O13" s="34">
        <f t="shared" si="19"/>
        <v>3524287.09</v>
      </c>
      <c r="P13" s="34">
        <f t="shared" si="19"/>
        <v>3524287.09</v>
      </c>
      <c r="Q13" s="34">
        <f t="shared" si="19"/>
        <v>3524287.09</v>
      </c>
      <c r="R13" s="34">
        <f t="shared" si="19"/>
        <v>3524287.09</v>
      </c>
      <c r="S13" s="34">
        <f>SUM(S11:S12)</f>
        <v>1762143.53</v>
      </c>
      <c r="T13" s="37">
        <f>T11*1.2</f>
        <v>21145722.5</v>
      </c>
      <c r="U13" s="42">
        <f t="shared" si="5"/>
        <v>74009634.370000005</v>
      </c>
    </row>
    <row r="14" spans="1:21" ht="29.45" customHeight="1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5" customHeight="1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27"/>
      <c r="U17" s="27"/>
    </row>
    <row r="18" spans="1:21" x14ac:dyDescent="0.2">
      <c r="A18" s="48" t="s">
        <v>26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T18" s="25"/>
      <c r="U18" s="25"/>
    </row>
    <row r="19" spans="1:21" x14ac:dyDescent="0.2">
      <c r="A19" s="22"/>
      <c r="M19" s="22"/>
      <c r="T19" s="25"/>
      <c r="U19" s="25"/>
    </row>
    <row r="20" spans="1:21" x14ac:dyDescent="0.2">
      <c r="A20" s="23"/>
      <c r="B20" s="23"/>
      <c r="C20" s="23"/>
      <c r="D20" s="23"/>
      <c r="E20" s="23"/>
      <c r="F20" s="23"/>
      <c r="G20" s="23"/>
      <c r="H20" s="23"/>
      <c r="O20" s="22"/>
      <c r="T20" s="25"/>
      <c r="U20" s="25"/>
    </row>
    <row r="21" spans="1:21" x14ac:dyDescent="0.2">
      <c r="A21" s="22"/>
      <c r="T21" s="26"/>
      <c r="U21" s="26"/>
    </row>
    <row r="22" spans="1:21" x14ac:dyDescent="0.2">
      <c r="A22" s="22"/>
    </row>
    <row r="23" spans="1:21" x14ac:dyDescent="0.2">
      <c r="A23" s="22"/>
      <c r="J23" s="24"/>
    </row>
    <row r="24" spans="1:21" x14ac:dyDescent="0.2">
      <c r="A24" s="22"/>
    </row>
    <row r="25" spans="1:21" x14ac:dyDescent="0.2">
      <c r="A25" s="22"/>
    </row>
    <row r="26" spans="1:21" x14ac:dyDescent="0.2">
      <c r="A26" s="22"/>
    </row>
    <row r="27" spans="1:21" x14ac:dyDescent="0.2">
      <c r="A27" s="22"/>
    </row>
    <row r="28" spans="1:21" x14ac:dyDescent="0.2">
      <c r="A28" s="22"/>
    </row>
    <row r="29" spans="1:21" x14ac:dyDescent="0.2">
      <c r="A29" s="22"/>
    </row>
    <row r="30" spans="1:21" x14ac:dyDescent="0.2">
      <c r="A30" s="22"/>
    </row>
    <row r="31" spans="1:21" x14ac:dyDescent="0.2">
      <c r="A31" s="22"/>
    </row>
    <row r="32" spans="1:21" x14ac:dyDescent="0.2">
      <c r="A32" s="22"/>
    </row>
  </sheetData>
  <mergeCells count="11">
    <mergeCell ref="A16:U16"/>
    <mergeCell ref="A18:K18"/>
    <mergeCell ref="A2:U2"/>
    <mergeCell ref="C3:J3"/>
    <mergeCell ref="K3:K4"/>
    <mergeCell ref="L3:S3"/>
    <mergeCell ref="T3:T4"/>
    <mergeCell ref="U3:U4"/>
    <mergeCell ref="A14:U14"/>
    <mergeCell ref="A3:A4"/>
    <mergeCell ref="B3:B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 от 27.05.2020</vt:lpstr>
      <vt:lpstr>2021 от 30.09.2020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2020-12-04T06:47:29Z</dcterms:modified>
</cp:coreProperties>
</file>